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20.10\Comercial\Documentos 175\Planilha Simulação Pfee\09 2025\"/>
    </mc:Choice>
  </mc:AlternateContent>
  <xr:revisionPtr revIDLastSave="0" documentId="8_{03D20471-2189-47E5-98B1-1D100C773013}" xr6:coauthVersionLast="47" xr6:coauthVersionMax="47" xr10:uidLastSave="{00000000-0000-0000-0000-000000000000}"/>
  <workbookProtection workbookAlgorithmName="SHA-512" workbookHashValue="wo+/DaurUsN3eLfGs3UFGGo0juJKMZtUJVH/gFVMTk9F3os0APLRNDqrS4urufCtya7PRWKD/bu4t5DuDNgNmg==" workbookSaltValue="Y8I8khUDDgF2J6R7lcv7NA==" workbookSpinCount="100000" lockStructure="1"/>
  <bookViews>
    <workbookView xWindow="28680" yWindow="-120" windowWidth="29040" windowHeight="15720" xr2:uid="{2283E774-0B10-4248-B0E0-B5654BDB5FB0}"/>
  </bookViews>
  <sheets>
    <sheet name="Simulação Cenários" sheetId="1" r:id="rId1"/>
    <sheet name="Acordos de Remuneração Variáve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J20" i="1"/>
  <c r="H22" i="1"/>
  <c r="J21" i="1"/>
  <c r="E21" i="1"/>
  <c r="E20" i="1"/>
  <c r="G20" i="1"/>
  <c r="H21" i="1"/>
  <c r="I21" i="1"/>
  <c r="I19" i="1"/>
  <c r="H41" i="1"/>
  <c r="I32" i="1"/>
  <c r="I31" i="1"/>
  <c r="H40" i="1" s="1"/>
  <c r="I22" i="1"/>
  <c r="D22" i="1"/>
  <c r="F22" i="1"/>
  <c r="G22" i="1" s="1"/>
  <c r="G40" i="1"/>
  <c r="G21" i="1"/>
  <c r="F21" i="1"/>
  <c r="D21" i="1"/>
  <c r="F20" i="1"/>
  <c r="G23" i="1"/>
  <c r="F32" i="1"/>
  <c r="G41" i="1" l="1"/>
  <c r="G32" i="1"/>
  <c r="F41" i="1" s="1"/>
  <c r="E41" i="1"/>
  <c r="D31" i="1"/>
  <c r="F31" i="1"/>
  <c r="D32" i="1"/>
  <c r="E32" i="1"/>
  <c r="E22" i="1"/>
  <c r="K22" i="1" s="1"/>
  <c r="J22" i="1"/>
  <c r="K21" i="1"/>
  <c r="I33" i="1"/>
  <c r="I29" i="1"/>
  <c r="I30" i="1"/>
  <c r="D29" i="1"/>
  <c r="E29" i="1" s="1"/>
  <c r="F23" i="1"/>
  <c r="I23" i="1"/>
  <c r="H23" i="1" s="1"/>
  <c r="G42" i="1" s="1"/>
  <c r="H19" i="1"/>
  <c r="G38" i="1" s="1"/>
  <c r="I20" i="1"/>
  <c r="H20" i="1" s="1"/>
  <c r="G39" i="1" s="1"/>
  <c r="K32" i="1" l="1"/>
  <c r="J41" i="1" s="1"/>
  <c r="D41" i="1"/>
  <c r="J32" i="1"/>
  <c r="I41" i="1" s="1"/>
  <c r="C41" i="1"/>
  <c r="J31" i="1"/>
  <c r="I40" i="1" s="1"/>
  <c r="E40" i="1"/>
  <c r="G31" i="1"/>
  <c r="F40" i="1" s="1"/>
  <c r="E31" i="1"/>
  <c r="C40" i="1"/>
  <c r="D20" i="1"/>
  <c r="H38" i="1"/>
  <c r="H42" i="1"/>
  <c r="H39" i="1"/>
  <c r="D33" i="1"/>
  <c r="F33" i="1"/>
  <c r="G33" i="1" s="1"/>
  <c r="F42" i="1" s="1"/>
  <c r="F29" i="1"/>
  <c r="G29" i="1" s="1"/>
  <c r="K29" i="1" s="1"/>
  <c r="D30" i="1"/>
  <c r="F30" i="1"/>
  <c r="G30" i="1" s="1"/>
  <c r="F39" i="1" s="1"/>
  <c r="D23" i="1"/>
  <c r="F19" i="1"/>
  <c r="C39" i="1" l="1"/>
  <c r="K31" i="1"/>
  <c r="J40" i="1" s="1"/>
  <c r="D40" i="1"/>
  <c r="K20" i="1"/>
  <c r="D19" i="1"/>
  <c r="E19" i="1" s="1"/>
  <c r="D38" i="1" s="1"/>
  <c r="E39" i="1"/>
  <c r="E33" i="1"/>
  <c r="K33" i="1" s="1"/>
  <c r="J33" i="1"/>
  <c r="J29" i="1"/>
  <c r="E38" i="1"/>
  <c r="G19" i="1"/>
  <c r="F38" i="1" s="1"/>
  <c r="C42" i="1"/>
  <c r="E30" i="1"/>
  <c r="D39" i="1" s="1"/>
  <c r="J30" i="1"/>
  <c r="E42" i="1"/>
  <c r="E23" i="1"/>
  <c r="J23" i="1"/>
  <c r="C38" i="1" l="1"/>
  <c r="J19" i="1"/>
  <c r="I38" i="1" s="1"/>
  <c r="I42" i="1"/>
  <c r="I39" i="1"/>
  <c r="K23" i="1"/>
  <c r="J42" i="1" s="1"/>
  <c r="D42" i="1"/>
  <c r="K30" i="1"/>
  <c r="J39" i="1" s="1"/>
  <c r="K19" i="1"/>
  <c r="J38" i="1" s="1"/>
</calcChain>
</file>

<file path=xl/sharedStrings.xml><?xml version="1.0" encoding="utf-8"?>
<sst xmlns="http://schemas.openxmlformats.org/spreadsheetml/2006/main" count="90" uniqueCount="51">
  <si>
    <t>Remuneração dos prestadores de serviço</t>
  </si>
  <si>
    <t>Gestor</t>
  </si>
  <si>
    <t>Administrador</t>
  </si>
  <si>
    <t>Rateio</t>
  </si>
  <si>
    <t>Taxa Total</t>
  </si>
  <si>
    <t>Simulação Cenário</t>
  </si>
  <si>
    <t>Taxa Performance</t>
  </si>
  <si>
    <t>Indexador</t>
  </si>
  <si>
    <t>CDI</t>
  </si>
  <si>
    <t>Rentabilidade acima do indexador</t>
  </si>
  <si>
    <t>Taxa Performance Fundo</t>
  </si>
  <si>
    <t>Número cotistas</t>
  </si>
  <si>
    <t>R$</t>
  </si>
  <si>
    <t xml:space="preserve">% do PL </t>
  </si>
  <si>
    <t>CNPJ: 48.038.268/0001-49</t>
  </si>
  <si>
    <t>Dados do Fundo</t>
  </si>
  <si>
    <t>Distribuidor</t>
  </si>
  <si>
    <t>Taxa Global</t>
  </si>
  <si>
    <t>Total Taxa Global</t>
  </si>
  <si>
    <t>Total Taxa Performance</t>
  </si>
  <si>
    <t>Taxa de Performance</t>
  </si>
  <si>
    <t>Taxa Total *</t>
  </si>
  <si>
    <t>* Taxa Total = Taxa Global + Taxa de Performance</t>
  </si>
  <si>
    <t>Acordo 1</t>
  </si>
  <si>
    <t>Acordo 2</t>
  </si>
  <si>
    <t>Acordo 3</t>
  </si>
  <si>
    <t>-</t>
  </si>
  <si>
    <t>(iv) Consulte o regulamento do fundo ou da classe para mais informações.</t>
  </si>
  <si>
    <t>(iii) As taxas são expressas ao ano;</t>
  </si>
  <si>
    <t>(ii) O conteúdo desta simulação pode ser atualizado para refletir alterações realizadas nos acordos comerciais firmados com os distribuidores ou com o administrador, assim como alterações nas taxas do fundo;</t>
  </si>
  <si>
    <t>Investimento (R$)</t>
  </si>
  <si>
    <r>
      <t>(i) Esta simulação tem como objetivo</t>
    </r>
    <r>
      <rPr>
        <b/>
        <i/>
        <sz val="10"/>
        <color theme="1"/>
        <rFont val="Calibri"/>
        <family val="2"/>
      </rPr>
      <t xml:space="preserve"> ilustrar</t>
    </r>
    <r>
      <rPr>
        <i/>
        <sz val="10"/>
        <color theme="1"/>
        <rFont val="Calibri"/>
        <family val="2"/>
      </rPr>
      <t xml:space="preserve"> a remuneração do gestor de recursos, do administrador fiduciário e dos distribuidores considerando </t>
    </r>
    <r>
      <rPr>
        <b/>
        <i/>
        <sz val="10"/>
        <color theme="1"/>
        <rFont val="Calibri"/>
        <family val="2"/>
      </rPr>
      <t>cenários hipotéticos</t>
    </r>
    <r>
      <rPr>
        <i/>
        <sz val="10"/>
        <color theme="1"/>
        <rFont val="Calibri"/>
        <family val="2"/>
      </rPr>
      <t xml:space="preserve"> de rentabilidade e de valor investido no fundo pelo cotista;</t>
    </r>
  </si>
  <si>
    <t>Acordo 5</t>
  </si>
  <si>
    <t>Acordo 4</t>
  </si>
  <si>
    <t>*Acordo com remuneração variável - consultar aba "Acordos de remuneração Varíavel"</t>
  </si>
  <si>
    <t>*Acordo com remuneração variável - consultar aba "Acordos de Remuneração Varíavel"</t>
  </si>
  <si>
    <t>Acordo</t>
  </si>
  <si>
    <t>Percentual Gestor</t>
  </si>
  <si>
    <t>até 150 MM</t>
  </si>
  <si>
    <t>acima 150 MM</t>
  </si>
  <si>
    <t>Percentual Distribuidor</t>
  </si>
  <si>
    <t>até 100 MM</t>
  </si>
  <si>
    <t>até 300 MM</t>
  </si>
  <si>
    <t>acima 300MM</t>
  </si>
  <si>
    <t xml:space="preserve">  Acordo 3*</t>
  </si>
  <si>
    <t xml:space="preserve">  Acordo 4*</t>
  </si>
  <si>
    <t>Acordos de Remuneração Variável</t>
  </si>
  <si>
    <t>Faixa Atual</t>
  </si>
  <si>
    <t>x</t>
  </si>
  <si>
    <t>Volume Captado através do Distribuidor (R$)</t>
  </si>
  <si>
    <t>FUNDO: PRIMUS MODERATUS FIC DE FUNDO DE INVESTIMENTO FINANCEIRO MULTIMERCADO RESP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</si>
</sst>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rial"/>
      <family val="2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4"/>
      <color theme="3" tint="9.9978637043366805E-2"/>
      <name val="Aptos Narrow"/>
      <family val="2"/>
      <scheme val="minor"/>
    </font>
    <font>
      <sz val="11"/>
      <color theme="4" tint="-0.249977111117893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b/>
      <sz val="11"/>
      <color theme="4" tint="-0.249977111117893"/>
      <name val="Arial"/>
      <family val="2"/>
    </font>
    <font>
      <b/>
      <sz val="11"/>
      <color rgb="FF002060"/>
      <name val="Franklin Gothic Book"/>
      <family val="2"/>
    </font>
    <font>
      <sz val="11"/>
      <color theme="0"/>
      <name val="Calibri"/>
      <family val="2"/>
    </font>
    <font>
      <sz val="11"/>
      <color rgb="FF002060"/>
      <name val="Calibri"/>
      <family val="2"/>
    </font>
    <font>
      <sz val="11"/>
      <color theme="4" tint="-0.249977111117893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1" tint="0.14999847407452621"/>
      <name val="Calibri"/>
      <family val="2"/>
    </font>
    <font>
      <sz val="11"/>
      <color theme="1" tint="0.1499984740745262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b/>
      <i/>
      <sz val="10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9"/>
      <color theme="0"/>
      <name val="Aptos Narrow"/>
      <family val="2"/>
      <scheme val="minor"/>
    </font>
    <font>
      <b/>
      <sz val="11"/>
      <color rgb="FF00206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rgb="FF00206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2060"/>
      </top>
      <bottom/>
      <diagonal/>
    </border>
    <border>
      <left style="thin">
        <color indexed="64"/>
      </left>
      <right/>
      <top style="thin">
        <color rgb="FF002060"/>
      </top>
      <bottom style="thin">
        <color rgb="FF00206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0"/>
      </right>
      <top/>
      <bottom style="thin">
        <color rgb="FF00206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3" fillId="0" borderId="0" xfId="0" applyFont="1"/>
    <xf numFmtId="0" fontId="0" fillId="0" borderId="0" xfId="0" applyAlignment="1">
      <alignment horizontal="center"/>
    </xf>
    <xf numFmtId="0" fontId="24" fillId="0" borderId="0" xfId="0" applyFont="1"/>
    <xf numFmtId="0" fontId="24" fillId="6" borderId="20" xfId="0" applyFont="1" applyFill="1" applyBorder="1" applyAlignment="1">
      <alignment horizontal="right"/>
    </xf>
    <xf numFmtId="0" fontId="24" fillId="5" borderId="0" xfId="0" applyFont="1" applyFill="1"/>
    <xf numFmtId="0" fontId="27" fillId="0" borderId="0" xfId="0" applyFont="1"/>
    <xf numFmtId="0" fontId="2" fillId="0" borderId="0" xfId="0" applyFont="1"/>
    <xf numFmtId="10" fontId="24" fillId="6" borderId="1" xfId="0" applyNumberFormat="1" applyFont="1" applyFill="1" applyBorder="1" applyAlignment="1">
      <alignment horizontal="right"/>
    </xf>
    <xf numFmtId="0" fontId="24" fillId="6" borderId="1" xfId="0" applyFont="1" applyFill="1" applyBorder="1" applyAlignment="1">
      <alignment horizontal="center" vertical="center"/>
    </xf>
    <xf numFmtId="0" fontId="24" fillId="7" borderId="20" xfId="0" applyFont="1" applyFill="1" applyBorder="1"/>
    <xf numFmtId="0" fontId="24" fillId="7" borderId="1" xfId="0" applyFont="1" applyFill="1" applyBorder="1"/>
    <xf numFmtId="0" fontId="24" fillId="7" borderId="1" xfId="0" applyFont="1" applyFill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0" fontId="25" fillId="5" borderId="21" xfId="0" applyFont="1" applyFill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/>
    <xf numFmtId="0" fontId="7" fillId="0" borderId="0" xfId="0" applyFont="1"/>
    <xf numFmtId="0" fontId="9" fillId="0" borderId="0" xfId="0" applyFont="1"/>
    <xf numFmtId="0" fontId="3" fillId="0" borderId="0" xfId="0" applyFont="1"/>
    <xf numFmtId="0" fontId="6" fillId="0" borderId="0" xfId="0" applyFont="1"/>
    <xf numFmtId="0" fontId="15" fillId="5" borderId="3" xfId="0" applyFont="1" applyFill="1" applyBorder="1"/>
    <xf numFmtId="0" fontId="2" fillId="0" borderId="5" xfId="0" applyFont="1" applyBorder="1"/>
    <xf numFmtId="9" fontId="12" fillId="3" borderId="1" xfId="0" applyNumberFormat="1" applyFont="1" applyFill="1" applyBorder="1" applyAlignment="1">
      <alignment horizontal="center"/>
    </xf>
    <xf numFmtId="10" fontId="0" fillId="0" borderId="0" xfId="0" applyNumberFormat="1"/>
    <xf numFmtId="0" fontId="15" fillId="5" borderId="2" xfId="0" applyFont="1" applyFill="1" applyBorder="1"/>
    <xf numFmtId="10" fontId="12" fillId="3" borderId="8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9" fontId="7" fillId="3" borderId="0" xfId="0" applyNumberFormat="1" applyFont="1" applyFill="1" applyAlignment="1">
      <alignment horizontal="center"/>
    </xf>
    <xf numFmtId="0" fontId="5" fillId="2" borderId="1" xfId="0" applyFont="1" applyFill="1" applyBorder="1"/>
    <xf numFmtId="0" fontId="7" fillId="3" borderId="1" xfId="0" applyFont="1" applyFill="1" applyBorder="1" applyAlignment="1">
      <alignment horizontal="right"/>
    </xf>
    <xf numFmtId="9" fontId="7" fillId="3" borderId="4" xfId="0" applyNumberFormat="1" applyFont="1" applyFill="1" applyBorder="1" applyAlignment="1">
      <alignment horizontal="center"/>
    </xf>
    <xf numFmtId="0" fontId="8" fillId="3" borderId="0" xfId="0" applyFont="1" applyFill="1"/>
    <xf numFmtId="0" fontId="15" fillId="5" borderId="9" xfId="0" applyFont="1" applyFill="1" applyBorder="1" applyAlignment="1">
      <alignment horizontal="center"/>
    </xf>
    <xf numFmtId="0" fontId="13" fillId="5" borderId="13" xfId="0" applyFont="1" applyFill="1" applyBorder="1"/>
    <xf numFmtId="0" fontId="11" fillId="5" borderId="6" xfId="0" applyFont="1" applyFill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1" fillId="5" borderId="10" xfId="0" applyFont="1" applyFill="1" applyBorder="1" applyAlignment="1">
      <alignment horizontal="center"/>
    </xf>
    <xf numFmtId="9" fontId="18" fillId="0" borderId="11" xfId="0" applyNumberFormat="1" applyFont="1" applyBorder="1" applyAlignment="1">
      <alignment horizontal="center"/>
    </xf>
    <xf numFmtId="10" fontId="18" fillId="0" borderId="11" xfId="0" applyNumberFormat="1" applyFont="1" applyBorder="1" applyAlignment="1">
      <alignment horizontal="center"/>
    </xf>
    <xf numFmtId="4" fontId="18" fillId="0" borderId="11" xfId="0" applyNumberFormat="1" applyFont="1" applyBorder="1" applyAlignment="1">
      <alignment horizontal="center"/>
    </xf>
    <xf numFmtId="10" fontId="18" fillId="0" borderId="11" xfId="1" applyNumberFormat="1" applyFont="1" applyBorder="1" applyAlignment="1" applyProtection="1">
      <alignment horizontal="center"/>
    </xf>
    <xf numFmtId="0" fontId="11" fillId="5" borderId="10" xfId="0" applyFont="1" applyFill="1" applyBorder="1" applyAlignment="1">
      <alignment horizontal="center" vertical="center"/>
    </xf>
    <xf numFmtId="0" fontId="11" fillId="5" borderId="8" xfId="0" applyFont="1" applyFill="1" applyBorder="1" applyAlignment="1">
      <alignment horizontal="center"/>
    </xf>
    <xf numFmtId="9" fontId="18" fillId="0" borderId="11" xfId="0" quotePrefix="1" applyNumberFormat="1" applyFont="1" applyBorder="1" applyAlignment="1">
      <alignment horizontal="center"/>
    </xf>
    <xf numFmtId="0" fontId="22" fillId="0" borderId="0" xfId="0" applyFont="1"/>
    <xf numFmtId="9" fontId="18" fillId="0" borderId="0" xfId="0" quotePrefix="1" applyNumberFormat="1" applyFont="1" applyAlignment="1">
      <alignment horizontal="center"/>
    </xf>
    <xf numFmtId="10" fontId="18" fillId="0" borderId="0" xfId="1" applyNumberFormat="1" applyFont="1" applyBorder="1" applyAlignment="1" applyProtection="1">
      <alignment horizontal="center"/>
    </xf>
    <xf numFmtId="4" fontId="18" fillId="0" borderId="0" xfId="0" applyNumberFormat="1" applyFont="1" applyAlignment="1">
      <alignment horizontal="center"/>
    </xf>
    <xf numFmtId="10" fontId="18" fillId="0" borderId="0" xfId="0" applyNumberFormat="1" applyFont="1" applyAlignment="1">
      <alignment horizontal="center"/>
    </xf>
    <xf numFmtId="0" fontId="14" fillId="0" borderId="0" xfId="0" applyFont="1"/>
    <xf numFmtId="0" fontId="16" fillId="0" borderId="0" xfId="0" applyFont="1" applyAlignment="1">
      <alignment horizontal="center"/>
    </xf>
    <xf numFmtId="10" fontId="16" fillId="0" borderId="0" xfId="1" applyNumberFormat="1" applyFont="1" applyAlignment="1" applyProtection="1">
      <alignment horizontal="center"/>
    </xf>
    <xf numFmtId="8" fontId="16" fillId="0" borderId="0" xfId="1" applyNumberFormat="1" applyFont="1" applyAlignment="1" applyProtection="1">
      <alignment horizontal="center"/>
    </xf>
    <xf numFmtId="8" fontId="16" fillId="0" borderId="0" xfId="0" applyNumberFormat="1" applyFont="1" applyAlignment="1">
      <alignment horizontal="center"/>
    </xf>
    <xf numFmtId="9" fontId="16" fillId="0" borderId="0" xfId="0" applyNumberFormat="1" applyFont="1"/>
    <xf numFmtId="0" fontId="16" fillId="0" borderId="0" xfId="0" applyFont="1"/>
    <xf numFmtId="0" fontId="11" fillId="5" borderId="0" xfId="0" applyFont="1" applyFill="1" applyAlignment="1">
      <alignment horizontal="center"/>
    </xf>
    <xf numFmtId="0" fontId="17" fillId="0" borderId="11" xfId="0" applyFont="1" applyBorder="1" applyAlignment="1">
      <alignment horizontal="center"/>
    </xf>
    <xf numFmtId="9" fontId="16" fillId="0" borderId="0" xfId="0" applyNumberFormat="1" applyFont="1" applyAlignment="1">
      <alignment horizontal="center"/>
    </xf>
    <xf numFmtId="10" fontId="16" fillId="0" borderId="0" xfId="0" applyNumberFormat="1" applyFont="1" applyAlignment="1">
      <alignment horizontal="center"/>
    </xf>
    <xf numFmtId="9" fontId="14" fillId="0" borderId="0" xfId="0" applyNumberFormat="1" applyFont="1" applyAlignment="1">
      <alignment horizontal="center"/>
    </xf>
    <xf numFmtId="10" fontId="14" fillId="0" borderId="0" xfId="1" applyNumberFormat="1" applyFont="1" applyAlignment="1" applyProtection="1">
      <alignment horizontal="center"/>
    </xf>
    <xf numFmtId="10" fontId="14" fillId="0" borderId="0" xfId="0" applyNumberFormat="1" applyFont="1" applyAlignment="1">
      <alignment horizontal="center"/>
    </xf>
    <xf numFmtId="0" fontId="15" fillId="5" borderId="0" xfId="0" applyFont="1" applyFill="1" applyAlignment="1">
      <alignment horizontal="center"/>
    </xf>
    <xf numFmtId="0" fontId="4" fillId="0" borderId="0" xfId="0" applyFont="1"/>
    <xf numFmtId="0" fontId="19" fillId="0" borderId="0" xfId="0" applyFont="1"/>
    <xf numFmtId="0" fontId="20" fillId="0" borderId="0" xfId="0" applyFont="1"/>
    <xf numFmtId="4" fontId="12" fillId="4" borderId="6" xfId="0" applyNumberFormat="1" applyFont="1" applyFill="1" applyBorder="1" applyAlignment="1" applyProtection="1">
      <alignment horizontal="center"/>
      <protection locked="0"/>
    </xf>
    <xf numFmtId="9" fontId="12" fillId="4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5" fillId="5" borderId="16" xfId="0" applyFont="1" applyFill="1" applyBorder="1" applyAlignment="1">
      <alignment horizontal="center"/>
    </xf>
    <xf numFmtId="0" fontId="15" fillId="5" borderId="14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5" fillId="5" borderId="17" xfId="0" applyFont="1" applyFill="1" applyBorder="1" applyAlignment="1">
      <alignment horizontal="center"/>
    </xf>
    <xf numFmtId="0" fontId="15" fillId="5" borderId="18" xfId="0" applyFont="1" applyFill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5" borderId="19" xfId="0" applyFont="1" applyFill="1" applyBorder="1" applyAlignment="1">
      <alignment horizontal="center"/>
    </xf>
    <xf numFmtId="0" fontId="26" fillId="5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1490663</xdr:colOff>
      <xdr:row>0</xdr:row>
      <xdr:rowOff>166688</xdr:rowOff>
    </xdr:from>
    <xdr:to>
      <xdr:col>8</xdr:col>
      <xdr:colOff>760071</xdr:colOff>
      <xdr:row>6</xdr:row>
      <xdr:rowOff>49213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AAB1E7E-F5FE-4CB3-A666-01E0D1D0DF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58" t="23978" r="7195" b="20919"/>
        <a:stretch>
          <a:fillRect/>
        </a:stretch>
      </xdr:blipFill>
      <xdr:spPr>
        <a:xfrm>
          <a:off x="10182226" y="166688"/>
          <a:ext cx="2317408" cy="1049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11EC-7460-4A2D-A879-318C67A04647}">
  <dimension ref="A1:L63"/>
  <sheetViews>
    <sheetView showGridLines="0" tabSelected="1" zoomScale="63" zoomScaleNormal="80" workbookViewId="0">
      <selection activeCell="C9" sqref="C9"/>
    </sheetView>
  </sheetViews>
  <sheetFormatPr defaultColWidth="0" defaultRowHeight="14.4" zeroHeight="1" x14ac:dyDescent="0.3"/>
  <cols>
    <col min="1" max="1" width="5.77734375" customWidth="1"/>
    <col min="2" max="2" width="31.33203125" customWidth="1"/>
    <col min="3" max="11" width="21.77734375" customWidth="1"/>
    <col min="12" max="12" width="8.77734375" customWidth="1"/>
    <col min="13" max="16384" width="8.77734375" hidden="1"/>
  </cols>
  <sheetData>
    <row r="1" spans="2:11" x14ac:dyDescent="0.3">
      <c r="J1" s="71"/>
      <c r="K1" s="71"/>
    </row>
    <row r="2" spans="2:11" ht="15" x14ac:dyDescent="0.35">
      <c r="B2" s="15" t="s">
        <v>50</v>
      </c>
      <c r="C2" s="15"/>
      <c r="D2" s="16"/>
      <c r="E2" s="17"/>
      <c r="F2" s="17"/>
      <c r="G2" s="17"/>
      <c r="H2" s="17"/>
      <c r="J2" s="71"/>
      <c r="K2" s="71"/>
    </row>
    <row r="3" spans="2:11" ht="15" x14ac:dyDescent="0.35">
      <c r="B3" s="15" t="s">
        <v>14</v>
      </c>
      <c r="C3" s="17"/>
      <c r="D3" s="16"/>
      <c r="E3" s="17"/>
      <c r="F3" s="17"/>
      <c r="G3" s="17"/>
      <c r="H3" s="17"/>
      <c r="J3" s="71"/>
      <c r="K3" s="71"/>
    </row>
    <row r="4" spans="2:11" x14ac:dyDescent="0.3">
      <c r="B4" s="18"/>
      <c r="C4" s="17"/>
      <c r="D4" s="16"/>
      <c r="E4" s="17"/>
      <c r="F4" s="17"/>
      <c r="G4" s="17"/>
      <c r="H4" s="17"/>
      <c r="J4" s="71"/>
      <c r="K4" s="71"/>
    </row>
    <row r="5" spans="2:11" x14ac:dyDescent="0.3">
      <c r="B5" s="19"/>
      <c r="D5" s="7"/>
      <c r="J5" s="71"/>
      <c r="K5" s="71"/>
    </row>
    <row r="6" spans="2:11" ht="18" x14ac:dyDescent="0.35">
      <c r="B6" s="15" t="s">
        <v>5</v>
      </c>
      <c r="C6" s="20"/>
      <c r="D6" s="7"/>
      <c r="E6" s="15" t="s">
        <v>15</v>
      </c>
      <c r="F6" s="20"/>
      <c r="J6" s="71"/>
      <c r="K6" s="71"/>
    </row>
    <row r="7" spans="2:11" x14ac:dyDescent="0.3">
      <c r="D7" s="7"/>
    </row>
    <row r="8" spans="2:11" x14ac:dyDescent="0.3">
      <c r="B8" s="21" t="s">
        <v>30</v>
      </c>
      <c r="C8" s="69">
        <v>100000</v>
      </c>
      <c r="D8" s="22"/>
      <c r="E8" s="21" t="s">
        <v>17</v>
      </c>
      <c r="F8" s="23">
        <v>0.02</v>
      </c>
      <c r="H8" s="24"/>
    </row>
    <row r="9" spans="2:11" x14ac:dyDescent="0.3">
      <c r="B9" s="21" t="s">
        <v>9</v>
      </c>
      <c r="C9" s="70">
        <v>0.02</v>
      </c>
      <c r="D9" s="22"/>
      <c r="E9" s="21" t="s">
        <v>6</v>
      </c>
      <c r="F9" s="23">
        <v>0.2</v>
      </c>
    </row>
    <row r="10" spans="2:11" x14ac:dyDescent="0.3">
      <c r="B10" s="25" t="s">
        <v>10</v>
      </c>
      <c r="C10" s="26">
        <f>F9*C9</f>
        <v>4.0000000000000001E-3</v>
      </c>
      <c r="D10" s="22"/>
      <c r="E10" s="25" t="s">
        <v>7</v>
      </c>
      <c r="F10" s="27" t="s">
        <v>8</v>
      </c>
    </row>
    <row r="11" spans="2:11" hidden="1" x14ac:dyDescent="0.3">
      <c r="B11" s="28"/>
      <c r="C11" s="29"/>
      <c r="D11" s="7"/>
      <c r="E11" s="30" t="s">
        <v>11</v>
      </c>
      <c r="F11" s="31">
        <v>18</v>
      </c>
    </row>
    <row r="12" spans="2:11" x14ac:dyDescent="0.3">
      <c r="B12" s="28"/>
      <c r="C12" s="32"/>
      <c r="D12" s="7"/>
    </row>
    <row r="13" spans="2:11" x14ac:dyDescent="0.3">
      <c r="D13" s="7"/>
    </row>
    <row r="14" spans="2:11" x14ac:dyDescent="0.3">
      <c r="D14" s="33"/>
    </row>
    <row r="15" spans="2:11" ht="18" x14ac:dyDescent="0.35">
      <c r="B15" s="15" t="s">
        <v>0</v>
      </c>
      <c r="C15" s="20"/>
      <c r="D15" s="7"/>
    </row>
    <row r="16" spans="2:11" x14ac:dyDescent="0.3"/>
    <row r="17" spans="2:12" x14ac:dyDescent="0.3">
      <c r="B17" s="34" t="s">
        <v>17</v>
      </c>
      <c r="C17" s="35"/>
      <c r="D17" s="72" t="s">
        <v>1</v>
      </c>
      <c r="E17" s="73"/>
      <c r="F17" s="72" t="s">
        <v>16</v>
      </c>
      <c r="G17" s="73"/>
      <c r="H17" s="72" t="s">
        <v>2</v>
      </c>
      <c r="I17" s="73"/>
      <c r="J17" s="72" t="s">
        <v>18</v>
      </c>
      <c r="K17" s="74"/>
    </row>
    <row r="18" spans="2:12" x14ac:dyDescent="0.3">
      <c r="B18" s="36"/>
      <c r="C18" s="37" t="s">
        <v>3</v>
      </c>
      <c r="D18" s="37" t="s">
        <v>13</v>
      </c>
      <c r="E18" s="37" t="s">
        <v>12</v>
      </c>
      <c r="F18" s="37" t="s">
        <v>13</v>
      </c>
      <c r="G18" s="37" t="s">
        <v>12</v>
      </c>
      <c r="H18" s="37" t="s">
        <v>13</v>
      </c>
      <c r="I18" s="37" t="s">
        <v>12</v>
      </c>
      <c r="J18" s="37" t="s">
        <v>13</v>
      </c>
      <c r="K18" s="37" t="s">
        <v>12</v>
      </c>
    </row>
    <row r="19" spans="2:12" x14ac:dyDescent="0.3">
      <c r="B19" s="38" t="s">
        <v>23</v>
      </c>
      <c r="C19" s="39">
        <v>0.25</v>
      </c>
      <c r="D19" s="40">
        <f>$F$8-F19-H19</f>
        <v>8.3333333333333332E-3</v>
      </c>
      <c r="E19" s="41">
        <f>D19*$C$8</f>
        <v>833.33333333333337</v>
      </c>
      <c r="F19" s="40">
        <f>$F$8*C19</f>
        <v>5.0000000000000001E-3</v>
      </c>
      <c r="G19" s="41">
        <f>F19*$C$8</f>
        <v>500</v>
      </c>
      <c r="H19" s="42">
        <f>I19/$C$8</f>
        <v>6.6666666666666662E-3</v>
      </c>
      <c r="I19" s="41">
        <f>(12*1000)/18</f>
        <v>666.66666666666663</v>
      </c>
      <c r="J19" s="40">
        <f>D19+F19+H19</f>
        <v>1.9999999999999997E-2</v>
      </c>
      <c r="K19" s="41">
        <f>E19+G19+I19</f>
        <v>2000</v>
      </c>
    </row>
    <row r="20" spans="2:12" x14ac:dyDescent="0.3">
      <c r="B20" s="38" t="s">
        <v>24</v>
      </c>
      <c r="C20" s="39">
        <v>0.3</v>
      </c>
      <c r="D20" s="40">
        <f>$F$8-F20-H20</f>
        <v>7.3333333333333341E-3</v>
      </c>
      <c r="E20" s="41">
        <f>D20*$C$8</f>
        <v>733.33333333333337</v>
      </c>
      <c r="F20" s="40">
        <f>$F$8*C20</f>
        <v>6.0000000000000001E-3</v>
      </c>
      <c r="G20" s="41">
        <f>F20*$C$8</f>
        <v>600</v>
      </c>
      <c r="H20" s="42">
        <f>I20/$C$8</f>
        <v>6.6666666666666662E-3</v>
      </c>
      <c r="I20" s="41">
        <f>(12*1000)/18</f>
        <v>666.66666666666663</v>
      </c>
      <c r="J20" s="40">
        <f>D20+F20+H20</f>
        <v>0.02</v>
      </c>
      <c r="K20" s="41">
        <f t="shared" ref="J20:K23" si="0">E20+G20+I20</f>
        <v>2000</v>
      </c>
      <c r="L20" s="24"/>
    </row>
    <row r="21" spans="2:12" x14ac:dyDescent="0.3">
      <c r="B21" s="43" t="s">
        <v>44</v>
      </c>
      <c r="C21" s="39">
        <v>0.25</v>
      </c>
      <c r="D21" s="40">
        <f>$F$8-F21-H21</f>
        <v>8.3333333333333332E-3</v>
      </c>
      <c r="E21" s="41">
        <f>D21*$C$8</f>
        <v>833.33333333333337</v>
      </c>
      <c r="F21" s="40">
        <f>$F$8*C21</f>
        <v>5.0000000000000001E-3</v>
      </c>
      <c r="G21" s="41">
        <f>F21*$C$8</f>
        <v>500</v>
      </c>
      <c r="H21" s="42">
        <f>I21/$C$8</f>
        <v>6.6666666666666662E-3</v>
      </c>
      <c r="I21" s="41">
        <f>(12*1000)/18</f>
        <v>666.66666666666663</v>
      </c>
      <c r="J21" s="40">
        <f>D21+F21+H21</f>
        <v>1.9999999999999997E-2</v>
      </c>
      <c r="K21" s="41">
        <f t="shared" ref="K21" si="1">E21+G21+I21</f>
        <v>2000</v>
      </c>
    </row>
    <row r="22" spans="2:12" x14ac:dyDescent="0.3">
      <c r="B22" s="43" t="s">
        <v>45</v>
      </c>
      <c r="C22" s="39">
        <v>0.3</v>
      </c>
      <c r="D22" s="40">
        <f>$F$8-F22-H22</f>
        <v>7.3333333333333341E-3</v>
      </c>
      <c r="E22" s="41">
        <f>D22*$C$8</f>
        <v>733.33333333333337</v>
      </c>
      <c r="F22" s="40">
        <f>$F$8*C22</f>
        <v>6.0000000000000001E-3</v>
      </c>
      <c r="G22" s="41">
        <f>F22*$C$8</f>
        <v>600</v>
      </c>
      <c r="H22" s="42">
        <f>I22/$C$8</f>
        <v>6.6666666666666662E-3</v>
      </c>
      <c r="I22" s="41">
        <f>(12*1000)/18</f>
        <v>666.66666666666663</v>
      </c>
      <c r="J22" s="40">
        <f t="shared" ref="J22" si="2">D22+F22+H22</f>
        <v>0.02</v>
      </c>
      <c r="K22" s="41">
        <f t="shared" ref="K22" si="3">E22+G22+I22</f>
        <v>2000</v>
      </c>
    </row>
    <row r="23" spans="2:12" x14ac:dyDescent="0.3">
      <c r="B23" s="44" t="s">
        <v>32</v>
      </c>
      <c r="C23" s="45" t="s">
        <v>26</v>
      </c>
      <c r="D23" s="42">
        <f>$F$8-F23-H23</f>
        <v>3.3333333333333479E-4</v>
      </c>
      <c r="E23" s="41">
        <f>D23*$C$8</f>
        <v>33.333333333333478</v>
      </c>
      <c r="F23" s="42">
        <f>G23/C8</f>
        <v>1.2999999999999999E-2</v>
      </c>
      <c r="G23" s="41">
        <f>(12*1950)/F11</f>
        <v>1300</v>
      </c>
      <c r="H23" s="42">
        <f>I23/$C$8</f>
        <v>6.6666666666666662E-3</v>
      </c>
      <c r="I23" s="41">
        <f t="shared" ref="I23" si="4">(12*1000)/18</f>
        <v>666.66666666666663</v>
      </c>
      <c r="J23" s="40">
        <f t="shared" si="0"/>
        <v>0.02</v>
      </c>
      <c r="K23" s="41">
        <f t="shared" si="0"/>
        <v>2000</v>
      </c>
      <c r="L23" s="24"/>
    </row>
    <row r="24" spans="2:12" x14ac:dyDescent="0.3">
      <c r="B24" s="46" t="s">
        <v>35</v>
      </c>
      <c r="C24" s="47"/>
      <c r="D24" s="48"/>
      <c r="E24" s="49"/>
      <c r="F24" s="48"/>
      <c r="G24" s="49"/>
      <c r="H24" s="48"/>
      <c r="I24" s="49"/>
      <c r="J24" s="50"/>
      <c r="K24" s="49"/>
      <c r="L24" s="24"/>
    </row>
    <row r="25" spans="2:12" x14ac:dyDescent="0.3">
      <c r="B25" s="51"/>
      <c r="C25" s="52"/>
      <c r="D25" s="53"/>
      <c r="E25" s="54"/>
      <c r="F25" s="53"/>
      <c r="G25" s="55"/>
      <c r="H25" s="52"/>
      <c r="I25" s="51"/>
      <c r="J25" s="56"/>
      <c r="K25" s="57"/>
    </row>
    <row r="26" spans="2:12" x14ac:dyDescent="0.3">
      <c r="B26" s="57"/>
      <c r="C26" s="57"/>
      <c r="D26" s="51"/>
      <c r="E26" s="51"/>
      <c r="F26" s="51"/>
      <c r="G26" s="51"/>
      <c r="H26" s="51"/>
      <c r="I26" s="51"/>
      <c r="J26" s="57"/>
      <c r="K26" s="57"/>
    </row>
    <row r="27" spans="2:12" x14ac:dyDescent="0.3">
      <c r="B27" s="34" t="s">
        <v>20</v>
      </c>
      <c r="C27" s="35"/>
      <c r="D27" s="72" t="s">
        <v>1</v>
      </c>
      <c r="E27" s="73"/>
      <c r="F27" s="72" t="s">
        <v>16</v>
      </c>
      <c r="G27" s="73"/>
      <c r="H27" s="72" t="s">
        <v>2</v>
      </c>
      <c r="I27" s="73"/>
      <c r="J27" s="72" t="s">
        <v>19</v>
      </c>
      <c r="K27" s="74"/>
    </row>
    <row r="28" spans="2:12" x14ac:dyDescent="0.3">
      <c r="B28" s="58"/>
      <c r="C28" s="59" t="s">
        <v>3</v>
      </c>
      <c r="D28" s="59" t="s">
        <v>13</v>
      </c>
      <c r="E28" s="59" t="s">
        <v>12</v>
      </c>
      <c r="F28" s="59" t="s">
        <v>13</v>
      </c>
      <c r="G28" s="59" t="s">
        <v>12</v>
      </c>
      <c r="H28" s="59" t="s">
        <v>13</v>
      </c>
      <c r="I28" s="59" t="s">
        <v>12</v>
      </c>
      <c r="J28" s="59" t="s">
        <v>13</v>
      </c>
      <c r="K28" s="59" t="s">
        <v>12</v>
      </c>
    </row>
    <row r="29" spans="2:12" x14ac:dyDescent="0.3">
      <c r="B29" s="58" t="s">
        <v>23</v>
      </c>
      <c r="C29" s="39">
        <v>0</v>
      </c>
      <c r="D29" s="40">
        <f>(1-C29)*$C$10</f>
        <v>4.0000000000000001E-3</v>
      </c>
      <c r="E29" s="41">
        <f>D29*$C$8</f>
        <v>400</v>
      </c>
      <c r="F29" s="40">
        <f>C29*$C$10</f>
        <v>0</v>
      </c>
      <c r="G29" s="41">
        <f>F29*$C$8</f>
        <v>0</v>
      </c>
      <c r="H29" s="42">
        <v>0</v>
      </c>
      <c r="I29" s="41">
        <f>H29*$C$8</f>
        <v>0</v>
      </c>
      <c r="J29" s="40">
        <f>D29+F29+H29</f>
        <v>4.0000000000000001E-3</v>
      </c>
      <c r="K29" s="41">
        <f>E29+G29+I29</f>
        <v>400</v>
      </c>
    </row>
    <row r="30" spans="2:12" x14ac:dyDescent="0.3">
      <c r="B30" s="58" t="s">
        <v>24</v>
      </c>
      <c r="C30" s="39">
        <v>0</v>
      </c>
      <c r="D30" s="40">
        <f>(1-C30)*$C$10</f>
        <v>4.0000000000000001E-3</v>
      </c>
      <c r="E30" s="41">
        <f>D30*$C$8</f>
        <v>400</v>
      </c>
      <c r="F30" s="40">
        <f>C30*$C$10</f>
        <v>0</v>
      </c>
      <c r="G30" s="41">
        <f>F30*$C$8</f>
        <v>0</v>
      </c>
      <c r="H30" s="42">
        <v>0</v>
      </c>
      <c r="I30" s="41">
        <f>H30*$C$8</f>
        <v>0</v>
      </c>
      <c r="J30" s="40">
        <f>D30+F30+H30</f>
        <v>4.0000000000000001E-3</v>
      </c>
      <c r="K30" s="41">
        <f>E30+G30+I30</f>
        <v>400</v>
      </c>
    </row>
    <row r="31" spans="2:12" x14ac:dyDescent="0.3">
      <c r="B31" s="38" t="s">
        <v>44</v>
      </c>
      <c r="C31" s="39">
        <v>0</v>
      </c>
      <c r="D31" s="40">
        <f t="shared" ref="D31:D32" si="5">(1-C31)*$C$10</f>
        <v>4.0000000000000001E-3</v>
      </c>
      <c r="E31" s="41">
        <f t="shared" ref="E31:E32" si="6">D31*$C$8</f>
        <v>400</v>
      </c>
      <c r="F31" s="40">
        <f t="shared" ref="F31:F32" si="7">C31*$C$10</f>
        <v>0</v>
      </c>
      <c r="G31" s="41">
        <f t="shared" ref="G31:G32" si="8">F31*$C$8</f>
        <v>0</v>
      </c>
      <c r="H31" s="42">
        <v>0</v>
      </c>
      <c r="I31" s="41">
        <f t="shared" ref="I31:I32" si="9">H31*$C$8</f>
        <v>0</v>
      </c>
      <c r="J31" s="40">
        <f t="shared" ref="J31:J32" si="10">D31+F31+H31</f>
        <v>4.0000000000000001E-3</v>
      </c>
      <c r="K31" s="41">
        <f t="shared" ref="K31:K32" si="11">E31+G31+I31</f>
        <v>400</v>
      </c>
    </row>
    <row r="32" spans="2:12" x14ac:dyDescent="0.3">
      <c r="B32" s="38" t="s">
        <v>45</v>
      </c>
      <c r="C32" s="39">
        <v>0</v>
      </c>
      <c r="D32" s="40">
        <f t="shared" si="5"/>
        <v>4.0000000000000001E-3</v>
      </c>
      <c r="E32" s="41">
        <f t="shared" si="6"/>
        <v>400</v>
      </c>
      <c r="F32" s="40">
        <f t="shared" si="7"/>
        <v>0</v>
      </c>
      <c r="G32" s="41">
        <f t="shared" si="8"/>
        <v>0</v>
      </c>
      <c r="H32" s="42">
        <v>0</v>
      </c>
      <c r="I32" s="41">
        <f t="shared" si="9"/>
        <v>0</v>
      </c>
      <c r="J32" s="40">
        <f t="shared" si="10"/>
        <v>4.0000000000000001E-3</v>
      </c>
      <c r="K32" s="41">
        <f t="shared" si="11"/>
        <v>400</v>
      </c>
    </row>
    <row r="33" spans="2:11" x14ac:dyDescent="0.3">
      <c r="B33" s="58" t="s">
        <v>32</v>
      </c>
      <c r="C33" s="45">
        <v>0</v>
      </c>
      <c r="D33" s="42">
        <f>(1-C33)*$C$10</f>
        <v>4.0000000000000001E-3</v>
      </c>
      <c r="E33" s="41">
        <f>D33*$C$8</f>
        <v>400</v>
      </c>
      <c r="F33" s="42">
        <f>C33*$C$10</f>
        <v>0</v>
      </c>
      <c r="G33" s="41">
        <f>F33*$C$8</f>
        <v>0</v>
      </c>
      <c r="H33" s="42">
        <v>0</v>
      </c>
      <c r="I33" s="41">
        <f>H33*$C$8</f>
        <v>0</v>
      </c>
      <c r="J33" s="40">
        <f>D33+F33+H33</f>
        <v>4.0000000000000001E-3</v>
      </c>
      <c r="K33" s="41">
        <f t="shared" ref="K33" si="12">E33+G33+I33</f>
        <v>400</v>
      </c>
    </row>
    <row r="34" spans="2:11" x14ac:dyDescent="0.3">
      <c r="B34" s="46" t="s">
        <v>34</v>
      </c>
      <c r="C34" s="51"/>
      <c r="D34" s="60"/>
      <c r="E34" s="53"/>
      <c r="F34" s="61"/>
      <c r="G34" s="57"/>
      <c r="H34" s="57"/>
      <c r="I34" s="57"/>
      <c r="J34" s="60"/>
      <c r="K34" s="57"/>
    </row>
    <row r="35" spans="2:11" x14ac:dyDescent="0.3">
      <c r="B35" s="51"/>
      <c r="C35" s="51"/>
      <c r="D35" s="62"/>
      <c r="E35" s="63"/>
      <c r="F35" s="64"/>
      <c r="G35" s="51"/>
      <c r="H35" s="51"/>
      <c r="I35" s="51"/>
      <c r="J35" s="60"/>
      <c r="K35" s="57"/>
    </row>
    <row r="36" spans="2:11" x14ac:dyDescent="0.3">
      <c r="B36" s="65" t="s">
        <v>21</v>
      </c>
      <c r="C36" s="75" t="s">
        <v>1</v>
      </c>
      <c r="D36" s="76"/>
      <c r="E36" s="77" t="s">
        <v>16</v>
      </c>
      <c r="F36" s="77"/>
      <c r="G36" s="78" t="s">
        <v>2</v>
      </c>
      <c r="H36" s="76"/>
      <c r="I36" s="77" t="s">
        <v>4</v>
      </c>
      <c r="J36" s="77"/>
      <c r="K36" s="57"/>
    </row>
    <row r="37" spans="2:11" x14ac:dyDescent="0.3">
      <c r="B37" s="58"/>
      <c r="C37" s="59" t="s">
        <v>13</v>
      </c>
      <c r="D37" s="59" t="s">
        <v>12</v>
      </c>
      <c r="E37" s="59" t="s">
        <v>13</v>
      </c>
      <c r="F37" s="59" t="s">
        <v>12</v>
      </c>
      <c r="G37" s="59" t="s">
        <v>13</v>
      </c>
      <c r="H37" s="59" t="s">
        <v>12</v>
      </c>
      <c r="I37" s="59" t="s">
        <v>13</v>
      </c>
      <c r="J37" s="59" t="s">
        <v>12</v>
      </c>
      <c r="K37" s="57"/>
    </row>
    <row r="38" spans="2:11" x14ac:dyDescent="0.3">
      <c r="B38" s="58" t="s">
        <v>23</v>
      </c>
      <c r="C38" s="40">
        <f t="shared" ref="C38:J39" si="13">D19+D29</f>
        <v>1.2333333333333333E-2</v>
      </c>
      <c r="D38" s="41">
        <f t="shared" si="13"/>
        <v>1233.3333333333335</v>
      </c>
      <c r="E38" s="40">
        <f t="shared" si="13"/>
        <v>5.0000000000000001E-3</v>
      </c>
      <c r="F38" s="41">
        <f t="shared" si="13"/>
        <v>500</v>
      </c>
      <c r="G38" s="40">
        <f t="shared" si="13"/>
        <v>6.6666666666666662E-3</v>
      </c>
      <c r="H38" s="41">
        <f t="shared" si="13"/>
        <v>666.66666666666663</v>
      </c>
      <c r="I38" s="40">
        <f t="shared" si="13"/>
        <v>2.3999999999999997E-2</v>
      </c>
      <c r="J38" s="41">
        <f t="shared" si="13"/>
        <v>2400</v>
      </c>
      <c r="K38" s="57"/>
    </row>
    <row r="39" spans="2:11" x14ac:dyDescent="0.3">
      <c r="B39" s="58" t="s">
        <v>24</v>
      </c>
      <c r="C39" s="40">
        <f t="shared" si="13"/>
        <v>1.1333333333333334E-2</v>
      </c>
      <c r="D39" s="41">
        <f t="shared" si="13"/>
        <v>1133.3333333333335</v>
      </c>
      <c r="E39" s="40">
        <f t="shared" si="13"/>
        <v>6.0000000000000001E-3</v>
      </c>
      <c r="F39" s="41">
        <f t="shared" si="13"/>
        <v>600</v>
      </c>
      <c r="G39" s="40">
        <f t="shared" si="13"/>
        <v>6.6666666666666662E-3</v>
      </c>
      <c r="H39" s="41">
        <f t="shared" si="13"/>
        <v>666.66666666666663</v>
      </c>
      <c r="I39" s="40">
        <f t="shared" si="13"/>
        <v>2.4E-2</v>
      </c>
      <c r="J39" s="41">
        <f t="shared" si="13"/>
        <v>2400</v>
      </c>
      <c r="K39" s="57"/>
    </row>
    <row r="40" spans="2:11" x14ac:dyDescent="0.3">
      <c r="B40" s="38" t="s">
        <v>25</v>
      </c>
      <c r="C40" s="40">
        <f t="shared" ref="C40:C41" si="14">D21+D31</f>
        <v>1.2333333333333333E-2</v>
      </c>
      <c r="D40" s="41">
        <f t="shared" ref="D40:D41" si="15">E21+E31</f>
        <v>1233.3333333333335</v>
      </c>
      <c r="E40" s="40">
        <f t="shared" ref="E40:E41" si="16">F21+F31</f>
        <v>5.0000000000000001E-3</v>
      </c>
      <c r="F40" s="41">
        <f t="shared" ref="F40:F41" si="17">G21+G31</f>
        <v>500</v>
      </c>
      <c r="G40" s="40">
        <f t="shared" ref="G40:G41" si="18">H21+H31</f>
        <v>6.6666666666666662E-3</v>
      </c>
      <c r="H40" s="41">
        <f t="shared" ref="H40:H41" si="19">I21+I31</f>
        <v>666.66666666666663</v>
      </c>
      <c r="I40" s="40">
        <f t="shared" ref="I40:I41" si="20">J21+J31</f>
        <v>2.3999999999999997E-2</v>
      </c>
      <c r="J40" s="41">
        <f t="shared" ref="J40:J41" si="21">K21+K31</f>
        <v>2400</v>
      </c>
      <c r="K40" s="57"/>
    </row>
    <row r="41" spans="2:11" x14ac:dyDescent="0.3">
      <c r="B41" s="38" t="s">
        <v>33</v>
      </c>
      <c r="C41" s="40">
        <f t="shared" si="14"/>
        <v>1.1333333333333334E-2</v>
      </c>
      <c r="D41" s="41">
        <f t="shared" si="15"/>
        <v>1133.3333333333335</v>
      </c>
      <c r="E41" s="40">
        <f t="shared" si="16"/>
        <v>6.0000000000000001E-3</v>
      </c>
      <c r="F41" s="41">
        <f t="shared" si="17"/>
        <v>600</v>
      </c>
      <c r="G41" s="40">
        <f t="shared" si="18"/>
        <v>6.6666666666666662E-3</v>
      </c>
      <c r="H41" s="41">
        <f t="shared" si="19"/>
        <v>666.66666666666663</v>
      </c>
      <c r="I41" s="40">
        <f t="shared" si="20"/>
        <v>2.4E-2</v>
      </c>
      <c r="J41" s="41">
        <f t="shared" si="21"/>
        <v>2400</v>
      </c>
      <c r="K41" s="57"/>
    </row>
    <row r="42" spans="2:11" x14ac:dyDescent="0.3">
      <c r="B42" s="58" t="s">
        <v>32</v>
      </c>
      <c r="C42" s="40">
        <f t="shared" ref="C42:J42" si="22">D23+D33</f>
        <v>4.3333333333333349E-3</v>
      </c>
      <c r="D42" s="41">
        <f t="shared" si="22"/>
        <v>433.33333333333348</v>
      </c>
      <c r="E42" s="40">
        <f t="shared" si="22"/>
        <v>1.2999999999999999E-2</v>
      </c>
      <c r="F42" s="41">
        <f t="shared" si="22"/>
        <v>1300</v>
      </c>
      <c r="G42" s="40">
        <f t="shared" si="22"/>
        <v>6.6666666666666662E-3</v>
      </c>
      <c r="H42" s="41">
        <f t="shared" si="22"/>
        <v>666.66666666666663</v>
      </c>
      <c r="I42" s="40">
        <f t="shared" si="22"/>
        <v>2.4E-2</v>
      </c>
      <c r="J42" s="41">
        <f t="shared" si="22"/>
        <v>2400</v>
      </c>
      <c r="K42" s="57"/>
    </row>
    <row r="43" spans="2:11" x14ac:dyDescent="0.3">
      <c r="B43" s="66"/>
    </row>
    <row r="44" spans="2:11" x14ac:dyDescent="0.3">
      <c r="B44" s="67" t="s">
        <v>22</v>
      </c>
    </row>
    <row r="45" spans="2:11" x14ac:dyDescent="0.3">
      <c r="B45" s="68"/>
    </row>
    <row r="46" spans="2:11" x14ac:dyDescent="0.3">
      <c r="B46" s="68"/>
    </row>
    <row r="47" spans="2:11" x14ac:dyDescent="0.3">
      <c r="B47" s="67" t="s">
        <v>31</v>
      </c>
    </row>
    <row r="48" spans="2:11" x14ac:dyDescent="0.3">
      <c r="B48" s="67" t="s">
        <v>29</v>
      </c>
    </row>
    <row r="49" spans="2:2" x14ac:dyDescent="0.3">
      <c r="B49" s="67" t="s">
        <v>28</v>
      </c>
    </row>
    <row r="50" spans="2:2" x14ac:dyDescent="0.3">
      <c r="B50" s="67" t="s">
        <v>27</v>
      </c>
    </row>
    <row r="52" spans="2:2" x14ac:dyDescent="0.3"/>
    <row r="53" spans="2:2" x14ac:dyDescent="0.3"/>
    <row r="54" spans="2:2" x14ac:dyDescent="0.3"/>
    <row r="55" spans="2:2" x14ac:dyDescent="0.3"/>
    <row r="56" spans="2:2" x14ac:dyDescent="0.3"/>
    <row r="57" spans="2:2" x14ac:dyDescent="0.3"/>
    <row r="58" spans="2:2" x14ac:dyDescent="0.3"/>
    <row r="59" spans="2:2" x14ac:dyDescent="0.3"/>
    <row r="60" spans="2:2" x14ac:dyDescent="0.3"/>
    <row r="61" spans="2:2" x14ac:dyDescent="0.3"/>
    <row r="62" spans="2:2" x14ac:dyDescent="0.3"/>
    <row r="63" spans="2:2" x14ac:dyDescent="0.3"/>
  </sheetData>
  <sheetProtection algorithmName="SHA-512" hashValue="VFs2OqhUxpfH3czdhaACg9WOWSkG0FBfd4a74hh4wXESu+IVM4rgdZenDN23KexteVA0XY5v/9mB65h8uLKQrg==" saltValue="U1zB+hUZqmHAjmScYiP4hw==" spinCount="100000" sheet="1" objects="1" scenarios="1" selectLockedCells="1"/>
  <mergeCells count="13">
    <mergeCell ref="C36:D36"/>
    <mergeCell ref="E36:F36"/>
    <mergeCell ref="G36:H36"/>
    <mergeCell ref="I36:J36"/>
    <mergeCell ref="D27:E27"/>
    <mergeCell ref="F27:G27"/>
    <mergeCell ref="H27:I27"/>
    <mergeCell ref="J27:K27"/>
    <mergeCell ref="J1:K6"/>
    <mergeCell ref="D17:E17"/>
    <mergeCell ref="F17:G17"/>
    <mergeCell ref="H17:I17"/>
    <mergeCell ref="J17:K1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1AF3-AD15-4E76-B90B-36ED1F91F53C}">
  <dimension ref="A1:H13"/>
  <sheetViews>
    <sheetView showGridLines="0" workbookViewId="0">
      <selection activeCell="D8" sqref="D8"/>
    </sheetView>
  </sheetViews>
  <sheetFormatPr defaultColWidth="0" defaultRowHeight="14.4" zeroHeight="1" x14ac:dyDescent="0.3"/>
  <cols>
    <col min="1" max="1" width="8.77734375" customWidth="1"/>
    <col min="2" max="2" width="9.6640625" customWidth="1"/>
    <col min="3" max="3" width="23.77734375" customWidth="1"/>
    <col min="4" max="4" width="19.77734375" customWidth="1"/>
    <col min="5" max="5" width="19.109375" customWidth="1"/>
    <col min="6" max="6" width="16.77734375" customWidth="1"/>
    <col min="7" max="8" width="8.77734375" customWidth="1"/>
    <col min="9" max="16384" width="8.77734375" hidden="1"/>
  </cols>
  <sheetData>
    <row r="1" spans="2:8" x14ac:dyDescent="0.3"/>
    <row r="2" spans="2:8" x14ac:dyDescent="0.3">
      <c r="B2" s="6" t="s">
        <v>46</v>
      </c>
      <c r="C2" s="7"/>
      <c r="D2" s="7"/>
    </row>
    <row r="3" spans="2:8" x14ac:dyDescent="0.3">
      <c r="B3" s="1"/>
      <c r="C3" s="1"/>
      <c r="D3" s="1"/>
      <c r="E3" s="1"/>
      <c r="F3" s="1"/>
      <c r="G3" s="1"/>
    </row>
    <row r="4" spans="2:8" ht="27.6" x14ac:dyDescent="0.3">
      <c r="B4" s="14" t="s">
        <v>36</v>
      </c>
      <c r="C4" s="13" t="s">
        <v>49</v>
      </c>
      <c r="D4" s="13" t="s">
        <v>37</v>
      </c>
      <c r="E4" s="13" t="s">
        <v>40</v>
      </c>
      <c r="F4" s="13" t="s">
        <v>47</v>
      </c>
      <c r="G4" s="1"/>
    </row>
    <row r="5" spans="2:8" x14ac:dyDescent="0.3">
      <c r="B5" s="79">
        <v>3</v>
      </c>
      <c r="C5" s="4" t="s">
        <v>38</v>
      </c>
      <c r="D5" s="8">
        <v>1.4999999999999999E-2</v>
      </c>
      <c r="E5" s="8">
        <v>5.0000000000000001E-3</v>
      </c>
      <c r="F5" s="9" t="s">
        <v>48</v>
      </c>
      <c r="G5" s="1"/>
    </row>
    <row r="6" spans="2:8" x14ac:dyDescent="0.3">
      <c r="B6" s="79"/>
      <c r="C6" s="4" t="s">
        <v>39</v>
      </c>
      <c r="D6" s="8">
        <v>1.4E-2</v>
      </c>
      <c r="E6" s="8">
        <v>6.0000000000000001E-3</v>
      </c>
      <c r="F6" s="9"/>
      <c r="G6" s="1"/>
    </row>
    <row r="7" spans="2:8" x14ac:dyDescent="0.3">
      <c r="B7" s="5"/>
      <c r="C7" s="10"/>
      <c r="D7" s="11"/>
      <c r="E7" s="11"/>
      <c r="F7" s="12"/>
      <c r="G7" s="1"/>
    </row>
    <row r="8" spans="2:8" x14ac:dyDescent="0.3">
      <c r="B8" s="79">
        <v>4</v>
      </c>
      <c r="C8" s="4" t="s">
        <v>41</v>
      </c>
      <c r="D8" s="8">
        <v>1.4E-2</v>
      </c>
      <c r="E8" s="8">
        <v>6.0000000000000001E-3</v>
      </c>
      <c r="F8" s="9" t="s">
        <v>48</v>
      </c>
      <c r="G8" s="1"/>
    </row>
    <row r="9" spans="2:8" x14ac:dyDescent="0.3">
      <c r="B9" s="79"/>
      <c r="C9" s="4" t="s">
        <v>42</v>
      </c>
      <c r="D9" s="8">
        <v>1.2999999999999999E-2</v>
      </c>
      <c r="E9" s="8">
        <v>7.0000000000000001E-3</v>
      </c>
      <c r="F9" s="9"/>
    </row>
    <row r="10" spans="2:8" x14ac:dyDescent="0.3">
      <c r="B10" s="79"/>
      <c r="C10" s="4" t="s">
        <v>43</v>
      </c>
      <c r="D10" s="8">
        <v>1.2E-2</v>
      </c>
      <c r="E10" s="8">
        <v>8.0000000000000002E-3</v>
      </c>
      <c r="F10" s="9"/>
      <c r="H10" s="2"/>
    </row>
    <row r="11" spans="2:8" x14ac:dyDescent="0.3">
      <c r="B11" s="3"/>
      <c r="C11" s="3"/>
      <c r="D11" s="3"/>
      <c r="E11" s="3"/>
    </row>
    <row r="12" spans="2:8" x14ac:dyDescent="0.3">
      <c r="B12" s="1"/>
      <c r="C12" s="1"/>
      <c r="D12" s="1"/>
      <c r="E12" s="1"/>
    </row>
    <row r="13" spans="2:8" x14ac:dyDescent="0.3"/>
  </sheetData>
  <sheetProtection algorithmName="SHA-512" hashValue="cXWUsBTP0ukur4V1mvZ3O56e5yQWuwhwrGdF1fvDB219irGPmcKf1VRlD8qaZbvuUSn9VRuHfcUEMW1caqB7xQ==" saltValue="R3Ft9KqFa+ryId7num3nFw==" spinCount="100000" sheet="1" objects="1" scenarios="1"/>
  <mergeCells count="2">
    <mergeCell ref="B5:B6"/>
    <mergeCell ref="B8:B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6e9f0d0-82b8-4bd0-9c81-f3ffdf163f6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1E77749F810504A8422DE0C724B304E" ma:contentTypeVersion="14" ma:contentTypeDescription="Crie um novo documento." ma:contentTypeScope="" ma:versionID="75dc94ad17dd1efc2a3d6c1af52d85a7">
  <xsd:schema xmlns:xsd="http://www.w3.org/2001/XMLSchema" xmlns:xs="http://www.w3.org/2001/XMLSchema" xmlns:p="http://schemas.microsoft.com/office/2006/metadata/properties" xmlns:ns3="f6e9f0d0-82b8-4bd0-9c81-f3ffdf163f6b" xmlns:ns4="7da77d3b-723a-43ef-8c00-d64bad13989d" targetNamespace="http://schemas.microsoft.com/office/2006/metadata/properties" ma:root="true" ma:fieldsID="7309a5bf7b8ea3d9b2a17cf0d65f4734" ns3:_="" ns4:_="">
    <xsd:import namespace="f6e9f0d0-82b8-4bd0-9c81-f3ffdf163f6b"/>
    <xsd:import namespace="7da77d3b-723a-43ef-8c00-d64bad13989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e9f0d0-82b8-4bd0-9c81-f3ffdf163f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77d3b-723a-43ef-8c00-d64bad1398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78FE73-4775-4E54-B380-E3F708ADB92C}">
  <ds:schemaRefs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f6e9f0d0-82b8-4bd0-9c81-f3ffdf163f6b"/>
    <ds:schemaRef ds:uri="http://schemas.microsoft.com/office/infopath/2007/PartnerControls"/>
    <ds:schemaRef ds:uri="7da77d3b-723a-43ef-8c00-d64bad13989d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DBE75C-90A6-4AF5-A7E0-1C23CA007E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e9f0d0-82b8-4bd0-9c81-f3ffdf163f6b"/>
    <ds:schemaRef ds:uri="7da77d3b-723a-43ef-8c00-d64bad139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B390B5-BBBE-4A7A-90DE-111475396C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Simulação Cenários</vt:lpstr>
      <vt:lpstr>Acordos de Remuneração Variável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Lemos</dc:creator>
  <cp:keywords/>
  <dc:description/>
  <cp:lastModifiedBy>Priscila Stanger</cp:lastModifiedBy>
  <cp:revision/>
  <dcterms:created xsi:type="dcterms:W3CDTF">2025-07-02T17:06:17Z</dcterms:created>
  <dcterms:modified xsi:type="dcterms:W3CDTF">2025-09-12T14:51:00Z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0x01010051E77749F810504A8422DE0C724B304E</vt:lpwstr>
  </property>
</Properties>
</file>